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HOF_Reporting and Financial Controlling Unit\Reporting\NBU reports\ZAPROZY NBU\SREP\01122020\result\"/>
    </mc:Choice>
  </mc:AlternateContent>
  <bookViews>
    <workbookView xWindow="0" yWindow="0" windowWidth="28800" windowHeight="11475"/>
  </bookViews>
  <sheets>
    <sheet name="Data table" sheetId="1" r:id="rId1"/>
  </sheets>
  <externalReferences>
    <externalReference r:id="rId2"/>
  </externalReferences>
  <definedNames>
    <definedName name="_xlnm._FilterDatabase" localSheetId="0" hidden="1">'Data table'!$A$9:$BA$9</definedName>
    <definedName name="LANG">[1]intro!$C$6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X6" i="1" l="1"/>
  <c r="E7" i="1" l="1"/>
  <c r="AZ7" i="1"/>
  <c r="J7" i="1"/>
  <c r="AA7" i="1"/>
  <c r="AO7" i="1"/>
  <c r="V8" i="1"/>
  <c r="D4" i="1"/>
  <c r="AK7" i="1"/>
  <c r="I6" i="1"/>
  <c r="P8" i="1"/>
  <c r="AE4" i="1"/>
  <c r="O6" i="1"/>
  <c r="R7" i="1"/>
  <c r="AB7" i="1"/>
  <c r="AP7" i="1"/>
  <c r="AH8" i="1"/>
  <c r="H6" i="1"/>
  <c r="Y6" i="1" s="1"/>
  <c r="AN6" i="1" s="1"/>
  <c r="Z7" i="1"/>
  <c r="P4" i="1"/>
  <c r="B2" i="1"/>
  <c r="X7" i="1"/>
  <c r="E4" i="1"/>
  <c r="AL7" i="1"/>
  <c r="P7" i="1"/>
  <c r="K1" i="1"/>
  <c r="S7" i="1"/>
  <c r="AR7" i="1"/>
  <c r="AB6" i="1"/>
  <c r="AF7" i="1"/>
  <c r="A4" i="1"/>
  <c r="E6" i="1"/>
  <c r="AQ6" i="1"/>
  <c r="V7" i="1"/>
  <c r="AG7" i="1"/>
  <c r="AV7" i="1"/>
  <c r="AT4" i="1"/>
  <c r="AD7" i="1"/>
  <c r="AN8" i="1"/>
  <c r="AZ4" i="1"/>
  <c r="T7" i="1"/>
  <c r="AT7" i="1"/>
  <c r="C4" i="1"/>
  <c r="G6" i="1"/>
  <c r="M6" i="1" s="1"/>
  <c r="V6" i="1" s="1"/>
  <c r="AK6" i="1" s="1"/>
  <c r="AV6" i="1"/>
  <c r="W7" i="1"/>
  <c r="AJ7" i="1"/>
  <c r="AW7" i="1"/>
  <c r="C10" i="1"/>
  <c r="AK8" i="1"/>
  <c r="Y8" i="1"/>
  <c r="BA7" i="1"/>
  <c r="A14" i="1"/>
  <c r="A13" i="1"/>
  <c r="D10" i="1"/>
  <c r="AQ8" i="1"/>
  <c r="AE8" i="1"/>
  <c r="S8" i="1"/>
  <c r="AY7" i="1"/>
  <c r="AU7" i="1"/>
  <c r="AQ7" i="1"/>
  <c r="AM7" i="1"/>
  <c r="AI7" i="1"/>
  <c r="AE7" i="1"/>
  <c r="B4" i="1"/>
  <c r="J4" i="1"/>
  <c r="AV4" i="1"/>
  <c r="F6" i="1"/>
  <c r="J6" i="1"/>
  <c r="N6" i="1"/>
  <c r="AT6" i="1"/>
  <c r="Q7" i="1"/>
  <c r="U7" i="1"/>
  <c r="Y7" i="1"/>
  <c r="AC7" i="1"/>
  <c r="AH7" i="1"/>
  <c r="AN7" i="1"/>
  <c r="AS7" i="1"/>
  <c r="AX7" i="1"/>
  <c r="AB8" i="1"/>
  <c r="A12" i="1"/>
  <c r="P6" i="1" l="1"/>
  <c r="AE6" i="1" s="1"/>
  <c r="K6" i="1"/>
  <c r="L6" i="1"/>
  <c r="S6" i="1"/>
  <c r="AH6" i="1" s="1"/>
</calcChain>
</file>

<file path=xl/sharedStrings.xml><?xml version="1.0" encoding="utf-8"?>
<sst xmlns="http://schemas.openxmlformats.org/spreadsheetml/2006/main" count="4" uniqueCount="3">
  <si>
    <t>ні</t>
  </si>
  <si>
    <t>ENG</t>
  </si>
  <si>
    <t>UKR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</si>
</sst>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7.5"/>
      <color rgb="FF7D0532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5" fillId="2" borderId="0" xfId="2" quotePrefix="1" applyFont="1" applyFill="1" applyAlignment="1">
      <alignment horizontal="left"/>
    </xf>
    <xf numFmtId="0" fontId="5" fillId="2" borderId="0" xfId="2" quotePrefix="1" applyFont="1" applyFill="1" applyAlignment="1">
      <alignment wrapText="1"/>
    </xf>
    <xf numFmtId="0" fontId="6" fillId="2" borderId="0" xfId="2" quotePrefix="1" applyFont="1" applyFill="1" applyAlignment="1">
      <alignment wrapText="1"/>
    </xf>
    <xf numFmtId="0" fontId="4" fillId="2" borderId="0" xfId="2" quotePrefix="1" applyFont="1" applyFill="1"/>
    <xf numFmtId="0" fontId="7" fillId="2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quotePrefix="1" applyFont="1" applyFill="1" applyBorder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164" fontId="2" fillId="2" borderId="1" xfId="1" applyNumberFormat="1" applyFont="1" applyFill="1" applyBorder="1"/>
    <xf numFmtId="164" fontId="2" fillId="2" borderId="0" xfId="0" applyNumberFormat="1" applyFont="1" applyFill="1"/>
    <xf numFmtId="3" fontId="2" fillId="2" borderId="0" xfId="0" applyNumberFormat="1" applyFont="1" applyFill="1"/>
    <xf numFmtId="0" fontId="2" fillId="2" borderId="0" xfId="0" quotePrefix="1" applyFont="1" applyFill="1" applyBorder="1"/>
    <xf numFmtId="0" fontId="2" fillId="2" borderId="0" xfId="0" applyFont="1" applyFill="1" applyBorder="1"/>
    <xf numFmtId="0" fontId="9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4">
    <cellStyle name="Normal" xfId="0" builtinId="0"/>
    <cellStyle name="Percent" xfId="1" builtinId="5"/>
    <cellStyle name="Гиперссылка 2" xfId="2"/>
    <cellStyle name="Обычный 3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\work\DFS\Urgent\Dadashova\model_ST_19\ST_final_results_2019\model_ST_2019.07.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"/>
      <sheetName val="Capital"/>
      <sheetName val="FinStatement"/>
      <sheetName val="Interest_Inc+Exp"/>
      <sheetName val="Loans_fcast"/>
      <sheetName val="macro"/>
      <sheetName val="Loans_OthAssets_data"/>
      <sheetName val="Inputs_TablesBank"/>
      <sheetName val="ChangeLog"/>
      <sheetName val="!!!ALFA DELETE!!!"/>
      <sheetName val="Сheck_Interest_Income"/>
      <sheetName val="Check_Loans_fcast"/>
      <sheetName val="1_Capital_Chart"/>
      <sheetName val="2_Balance"/>
      <sheetName val="3_Factors"/>
      <sheetName val="4_EAD_CR_Chart"/>
      <sheetName val="5_Interest_Inc+Exp_Chart"/>
      <sheetName val="6_Interest_Rates_Chart"/>
      <sheetName val="7_PandL"/>
      <sheetName val="8_Annexes_1_2"/>
      <sheetName val="8_Annexes_3"/>
    </sheetNames>
    <sheetDataSet>
      <sheetData sheetId="0">
        <row r="6">
          <cell r="C6" t="str">
            <v>UKR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1"/>
  <sheetViews>
    <sheetView tabSelected="1" zoomScale="85" zoomScaleNormal="85" workbookViewId="0">
      <pane xSplit="3" ySplit="9" topLeftCell="D10" activePane="bottomRight" state="frozen"/>
      <selection pane="topRight" activeCell="D1" sqref="D1"/>
      <selection pane="bottomLeft" activeCell="A14" sqref="A14"/>
      <selection pane="bottomRight"/>
    </sheetView>
  </sheetViews>
  <sheetFormatPr defaultColWidth="8.85546875" defaultRowHeight="12.75" x14ac:dyDescent="0.2"/>
  <cols>
    <col min="1" max="1" width="5.5703125" style="1" customWidth="1"/>
    <col min="2" max="2" width="6.5703125" style="1" customWidth="1"/>
    <col min="3" max="4" width="32.5703125" style="1" customWidth="1"/>
    <col min="5" max="5" width="12.5703125" style="1" customWidth="1"/>
    <col min="6" max="6" width="13.85546875" style="1" customWidth="1"/>
    <col min="7" max="7" width="10.42578125" style="1" customWidth="1"/>
    <col min="8" max="8" width="8.85546875" style="1" customWidth="1"/>
    <col min="9" max="9" width="0.140625" style="1" hidden="1" customWidth="1"/>
    <col min="10" max="10" width="14.5703125" style="1" customWidth="1"/>
    <col min="11" max="12" width="11.42578125" style="1" bestFit="1" customWidth="1"/>
    <col min="13" max="13" width="10.42578125" style="1" customWidth="1"/>
    <col min="14" max="14" width="9" style="1" customWidth="1"/>
    <col min="15" max="15" width="6.85546875" style="1" hidden="1" customWidth="1"/>
    <col min="16" max="21" width="11.42578125" style="1" bestFit="1" customWidth="1"/>
    <col min="22" max="26" width="9" style="1" bestFit="1" customWidth="1"/>
    <col min="27" max="27" width="9" style="1" customWidth="1"/>
    <col min="28" max="28" width="6.5703125" style="1" hidden="1" customWidth="1"/>
    <col min="29" max="29" width="6.85546875" style="1" hidden="1" customWidth="1"/>
    <col min="30" max="30" width="5.140625" style="1" hidden="1" customWidth="1"/>
    <col min="31" max="31" width="10.5703125" style="1" bestFit="1" customWidth="1"/>
    <col min="32" max="33" width="11.42578125" style="1" bestFit="1" customWidth="1"/>
    <col min="34" max="34" width="10.5703125" style="1" bestFit="1" customWidth="1"/>
    <col min="35" max="36" width="11.42578125" style="1" bestFit="1" customWidth="1"/>
    <col min="37" max="37" width="9" style="1" bestFit="1" customWidth="1"/>
    <col min="38" max="38" width="10.5703125" style="1" customWidth="1"/>
    <col min="39" max="39" width="9.5703125" style="1" bestFit="1" customWidth="1"/>
    <col min="40" max="40" width="9" style="1" bestFit="1" customWidth="1"/>
    <col min="41" max="41" width="9.5703125" style="1" bestFit="1" customWidth="1"/>
    <col min="42" max="42" width="8.85546875" style="1" customWidth="1"/>
    <col min="43" max="43" width="0.28515625" style="1" hidden="1" customWidth="1"/>
    <col min="44" max="44" width="13.5703125" style="1" hidden="1" customWidth="1"/>
    <col min="45" max="45" width="6.42578125" style="1" hidden="1" customWidth="1"/>
    <col min="46" max="46" width="9.85546875" style="1" customWidth="1"/>
    <col min="47" max="47" width="14.42578125" style="1" customWidth="1"/>
    <col min="48" max="49" width="11.42578125" style="1" customWidth="1"/>
    <col min="50" max="50" width="12.85546875" style="1" customWidth="1"/>
    <col min="51" max="51" width="14.85546875" style="1" customWidth="1"/>
    <col min="52" max="53" width="13" style="1" customWidth="1"/>
    <col min="54" max="54" width="11.140625" style="1" bestFit="1" customWidth="1"/>
    <col min="55" max="55" width="9.42578125" style="1" bestFit="1" customWidth="1"/>
    <col min="56" max="16384" width="8.85546875" style="1"/>
  </cols>
  <sheetData>
    <row r="1" spans="1:58" x14ac:dyDescent="0.2">
      <c r="J1" s="21" t="s">
        <v>2</v>
      </c>
      <c r="K1" s="2" t="str">
        <f>IF($J$1="ENG","Змінити мову тут","Change language here")</f>
        <v>Change language here</v>
      </c>
      <c r="L1" s="19" t="s">
        <v>1</v>
      </c>
      <c r="M1" s="19" t="s">
        <v>2</v>
      </c>
    </row>
    <row r="2" spans="1:58" ht="14.45" customHeight="1" x14ac:dyDescent="0.2">
      <c r="B2" s="3" t="str">
        <f>IF($J$1="ENG","Results of stress test of banks and Ukrainian banking system","Результати стрес-тестування банків та банківської системи України")</f>
        <v>Результати стрес-тестування банків та банківської системи України</v>
      </c>
      <c r="C2" s="4"/>
      <c r="D2" s="5"/>
    </row>
    <row r="3" spans="1:58" x14ac:dyDescent="0.2">
      <c r="C3" s="6"/>
      <c r="D3" s="6"/>
    </row>
    <row r="4" spans="1:58" ht="36" customHeight="1" x14ac:dyDescent="0.2">
      <c r="A4" s="31" t="str">
        <f>IF($J$1="ENG","#","№ з/п")</f>
        <v>№ з/п</v>
      </c>
      <c r="B4" s="31" t="str">
        <f>IF($J$1="ENG","NKB","НКБ")</f>
        <v>НКБ</v>
      </c>
      <c r="C4" s="31" t="str">
        <f>IF($J$1="ENG","Name","Назва")</f>
        <v>Назва</v>
      </c>
      <c r="D4" s="31" t="str">
        <f>IF($J$1="ENG","Group","Група")</f>
        <v>Група</v>
      </c>
      <c r="E4" s="25" t="str">
        <f>IF($J$1="ENG","Bank's data","Дані банку")</f>
        <v>Дані банку</v>
      </c>
      <c r="F4" s="26"/>
      <c r="G4" s="26"/>
      <c r="H4" s="26"/>
      <c r="I4" s="27"/>
      <c r="J4" s="25" t="str">
        <f>IF($J$1="ENG","Asset quality review","Дані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екстраполяції")</f>
        <v>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v>
      </c>
      <c r="K4" s="26"/>
      <c r="L4" s="26"/>
      <c r="M4" s="26"/>
      <c r="N4" s="26"/>
      <c r="O4" s="27"/>
      <c r="P4" s="25" t="str">
        <f>IF($J$1="ENG","Baseline scenario","За базовим макроекономічним сценарієм")</f>
        <v>За базовим макроекономічним сценарієм</v>
      </c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5" t="str">
        <f>IF($J$1="ENG","Adverse scenario","За несприятливим макроекономічним сценарієм")</f>
        <v>За несприятливим макроекономічним сценарієм</v>
      </c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39" t="str">
        <f>IF($J$1="ENG","Required (target) capital adequacy level, baseline scenario","Необхідний (цільовий) рівень нормативів за базовим сценарієм")</f>
        <v>Необхідний (цільовий) рівень нормативів за базовим сценарієм</v>
      </c>
      <c r="AU4" s="40"/>
      <c r="AV4" s="39" t="str">
        <f>IF($J$1="ENG","Required (target) capital adequacy level, adverse scenario","Необхідний (цільовий) рівень нормативів за несприятливим сценарієм")</f>
        <v>Необхідний (цільовий) рівень нормативів за несприятливим сценарієм</v>
      </c>
      <c r="AW4" s="43"/>
      <c r="AX4" s="43"/>
      <c r="AY4" s="40"/>
      <c r="AZ4" s="32" t="str">
        <f>IF($J$1="ENG","Memo: capital adequacy ratios as of 1 Dec 2021","Довідково: нормативи достатності капіталу на 01.12.2021 р.")</f>
        <v>Довідково: нормативи достатності капіталу на 01.12.2021 р.</v>
      </c>
      <c r="BA4" s="32"/>
    </row>
    <row r="5" spans="1:58" ht="36" customHeight="1" x14ac:dyDescent="0.2">
      <c r="A5" s="31"/>
      <c r="B5" s="31"/>
      <c r="C5" s="31"/>
      <c r="D5" s="31"/>
      <c r="E5" s="28"/>
      <c r="F5" s="29"/>
      <c r="G5" s="29"/>
      <c r="H5" s="29"/>
      <c r="I5" s="30"/>
      <c r="J5" s="28"/>
      <c r="K5" s="29"/>
      <c r="L5" s="29"/>
      <c r="M5" s="29"/>
      <c r="N5" s="29"/>
      <c r="O5" s="30"/>
      <c r="P5" s="28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8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41"/>
      <c r="AU5" s="42"/>
      <c r="AV5" s="41"/>
      <c r="AW5" s="44"/>
      <c r="AX5" s="44"/>
      <c r="AY5" s="42"/>
      <c r="AZ5" s="32"/>
      <c r="BA5" s="32"/>
    </row>
    <row r="6" spans="1:58" ht="41.1" customHeight="1" x14ac:dyDescent="0.2">
      <c r="A6" s="31"/>
      <c r="B6" s="31"/>
      <c r="C6" s="31"/>
      <c r="D6" s="31"/>
      <c r="E6" s="7" t="str">
        <f>IF($J$1="ENG","Core capital, UAH mln","ОК, млн грн")</f>
        <v>ОК, млн грн</v>
      </c>
      <c r="F6" s="7" t="str">
        <f>IF($J$1="ENG","Regulatory capital, UAH mln","РК, млн грн")</f>
        <v>РК, млн грн</v>
      </c>
      <c r="G6" s="7" t="str">
        <f>IF($J$1="ENG","CAR","Н2")</f>
        <v>Н2</v>
      </c>
      <c r="H6" s="7" t="str">
        <f>IF($J$1="ENG","Core capital ratio","Н3")</f>
        <v>Н3</v>
      </c>
      <c r="I6" s="8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J6" s="7" t="str">
        <f>IF($J$1="ENG","extrapolation","екстраполяція")</f>
        <v>екстраполяція</v>
      </c>
      <c r="K6" s="7" t="str">
        <f>E6</f>
        <v>ОК, млн грн</v>
      </c>
      <c r="L6" s="7" t="str">
        <f>F6</f>
        <v>РК, млн грн</v>
      </c>
      <c r="M6" s="7" t="str">
        <f>G6</f>
        <v>Н2</v>
      </c>
      <c r="N6" s="7" t="str">
        <f>H6</f>
        <v>Н3</v>
      </c>
      <c r="O6" s="8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P6" s="33" t="str">
        <f>E6</f>
        <v>ОК, млн грн</v>
      </c>
      <c r="Q6" s="34"/>
      <c r="R6" s="35"/>
      <c r="S6" s="33" t="str">
        <f>F6</f>
        <v>РК, млн грн</v>
      </c>
      <c r="T6" s="34"/>
      <c r="U6" s="35"/>
      <c r="V6" s="33" t="str">
        <f>M6</f>
        <v>Н2</v>
      </c>
      <c r="W6" s="34"/>
      <c r="X6" s="35"/>
      <c r="Y6" s="33" t="str">
        <f>H6</f>
        <v>Н3</v>
      </c>
      <c r="Z6" s="34"/>
      <c r="AA6" s="35"/>
      <c r="AB6" s="36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AC6" s="37"/>
      <c r="AD6" s="38"/>
      <c r="AE6" s="33" t="str">
        <f>P6</f>
        <v>ОК, млн грн</v>
      </c>
      <c r="AF6" s="34"/>
      <c r="AG6" s="35"/>
      <c r="AH6" s="33" t="str">
        <f>S6</f>
        <v>РК, млн грн</v>
      </c>
      <c r="AI6" s="34"/>
      <c r="AJ6" s="35"/>
      <c r="AK6" s="33" t="str">
        <f>V6</f>
        <v>Н2</v>
      </c>
      <c r="AL6" s="34"/>
      <c r="AM6" s="35"/>
      <c r="AN6" s="33" t="str">
        <f>Y6</f>
        <v>Н3</v>
      </c>
      <c r="AO6" s="34"/>
      <c r="AP6" s="35"/>
      <c r="AQ6" s="36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AR6" s="37"/>
      <c r="AS6" s="38"/>
      <c r="AT6" s="22" t="str">
        <f>IF($J$1="ENG","resilience assessment results, %","за результатами оцінки стійкості, %")</f>
        <v>за результатами оцінки стійкості, %</v>
      </c>
      <c r="AU6" s="22"/>
      <c r="AV6" s="22" t="str">
        <f>IF($J$1="ENG","resilience assessment results, %","за результатами оцінки стійкості, %")</f>
        <v>за результатами оцінки стійкості, %</v>
      </c>
      <c r="AW6" s="22"/>
      <c r="AX6" s="36" t="str">
        <f>IF($J$1="ENG","after measures taken and planned by banks on 30 Jun 2022*, %","з урахуванням здійснених та запланованих банком заходів на 30.06.2022*, %")</f>
        <v>з урахуванням здійснених та запланованих банком заходів на 30.06.2022*, %</v>
      </c>
      <c r="AY6" s="38"/>
      <c r="AZ6" s="32"/>
      <c r="BA6" s="32"/>
    </row>
    <row r="7" spans="1:58" ht="25.7" customHeight="1" x14ac:dyDescent="0.2">
      <c r="A7" s="31"/>
      <c r="B7" s="31"/>
      <c r="C7" s="31"/>
      <c r="D7" s="31"/>
      <c r="E7" s="25" t="str">
        <f>IF($J$1="ENG","reporting date 1 Jan 2021","звітний рік (на 01.01.2021)")</f>
        <v>звітний рік (на 01.01.2021)</v>
      </c>
      <c r="F7" s="26"/>
      <c r="G7" s="26"/>
      <c r="H7" s="26"/>
      <c r="I7" s="27"/>
      <c r="J7" s="25" t="str">
        <f>IF($J$1="ENG","reporting date 1 Jan 2021","звітний рік (на 01.01.2021)")</f>
        <v>звітний рік (на 01.01.2021)</v>
      </c>
      <c r="K7" s="26"/>
      <c r="L7" s="26"/>
      <c r="M7" s="26"/>
      <c r="N7" s="26"/>
      <c r="O7" s="27"/>
      <c r="P7" s="7" t="str">
        <f>IF($J$1="ENG","1st","1-й")</f>
        <v>1-й</v>
      </c>
      <c r="Q7" s="7" t="str">
        <f>IF($J$1="ENG","2nd","2-й")</f>
        <v>2-й</v>
      </c>
      <c r="R7" s="7" t="str">
        <f>IF($J$1="ENG","3rd","3-й")</f>
        <v>3-й</v>
      </c>
      <c r="S7" s="7" t="str">
        <f>IF($J$1="ENG","1st","1-й")</f>
        <v>1-й</v>
      </c>
      <c r="T7" s="7" t="str">
        <f>IF($J$1="ENG","2nd","2-й")</f>
        <v>2-й</v>
      </c>
      <c r="U7" s="7" t="str">
        <f>IF($J$1="ENG","3rd","3-й")</f>
        <v>3-й</v>
      </c>
      <c r="V7" s="7" t="str">
        <f>IF($J$1="ENG","1st","1-й")</f>
        <v>1-й</v>
      </c>
      <c r="W7" s="7" t="str">
        <f>IF($J$1="ENG","2nd","2-й")</f>
        <v>2-й</v>
      </c>
      <c r="X7" s="7" t="str">
        <f>IF($J$1="ENG","3rd","3-й")</f>
        <v>3-й</v>
      </c>
      <c r="Y7" s="7" t="str">
        <f>IF($J$1="ENG","1st","1-й")</f>
        <v>1-й</v>
      </c>
      <c r="Z7" s="7" t="str">
        <f>IF($J$1="ENG","2nd","2-й")</f>
        <v>2-й</v>
      </c>
      <c r="AA7" s="7" t="str">
        <f>IF($J$1="ENG","3rd","3-й")</f>
        <v>3-й</v>
      </c>
      <c r="AB7" s="7" t="str">
        <f>IF($J$1="ENG","1st","1-й")</f>
        <v>1-й</v>
      </c>
      <c r="AC7" s="7" t="str">
        <f>IF($J$1="ENG","2nd","2-й")</f>
        <v>2-й</v>
      </c>
      <c r="AD7" s="7" t="str">
        <f>IF($J$1="ENG","3rd","3-й")</f>
        <v>3-й</v>
      </c>
      <c r="AE7" s="7" t="str">
        <f>IF($J$1="ENG","1st","1-й")</f>
        <v>1-й</v>
      </c>
      <c r="AF7" s="7" t="str">
        <f>IF($J$1="ENG","2nd","2-й")</f>
        <v>2-й</v>
      </c>
      <c r="AG7" s="7" t="str">
        <f>IF($J$1="ENG","3rd","3-й")</f>
        <v>3-й</v>
      </c>
      <c r="AH7" s="7" t="str">
        <f>IF($J$1="ENG","1st","1-й")</f>
        <v>1-й</v>
      </c>
      <c r="AI7" s="7" t="str">
        <f>IF($J$1="ENG","2nd","2-й")</f>
        <v>2-й</v>
      </c>
      <c r="AJ7" s="7" t="str">
        <f>IF($J$1="ENG","3rd","3-й")</f>
        <v>3-й</v>
      </c>
      <c r="AK7" s="7" t="str">
        <f>IF($J$1="ENG","1st","1-й")</f>
        <v>1-й</v>
      </c>
      <c r="AL7" s="7" t="str">
        <f>IF($J$1="ENG","2nd","2-й")</f>
        <v>2-й</v>
      </c>
      <c r="AM7" s="7" t="str">
        <f>IF($J$1="ENG","3rd","3-й")</f>
        <v>3-й</v>
      </c>
      <c r="AN7" s="7" t="str">
        <f>IF($J$1="ENG","1st","1-й")</f>
        <v>1-й</v>
      </c>
      <c r="AO7" s="7" t="str">
        <f>IF($J$1="ENG","2nd","2-й")</f>
        <v>2-й</v>
      </c>
      <c r="AP7" s="7" t="str">
        <f>IF($J$1="ENG","3rd","3-й")</f>
        <v>3-й</v>
      </c>
      <c r="AQ7" s="7" t="str">
        <f>IF($J$1="ENG","1st","1-й")</f>
        <v>1-й</v>
      </c>
      <c r="AR7" s="7" t="str">
        <f>IF($J$1="ENG","2nd","2-й")</f>
        <v>2-й</v>
      </c>
      <c r="AS7" s="7" t="str">
        <f>IF($J$1="ENG","3rd","3-й")</f>
        <v>3-й</v>
      </c>
      <c r="AT7" s="23" t="str">
        <f>IF($J$1="ENG","CAR","Н2")</f>
        <v>Н2</v>
      </c>
      <c r="AU7" s="23" t="str">
        <f>IF($J$1="ENG","Core capital ratio","Н3")</f>
        <v>Н3</v>
      </c>
      <c r="AV7" s="23" t="str">
        <f>IF($J$1="ENG","CAR","Н2")</f>
        <v>Н2</v>
      </c>
      <c r="AW7" s="23" t="str">
        <f>IF($J$1="ENG","Core capital ratio","Н3")</f>
        <v>Н3</v>
      </c>
      <c r="AX7" s="23" t="str">
        <f>IF($J$1="ENG","CAR","Н2")</f>
        <v>Н2</v>
      </c>
      <c r="AY7" s="23" t="str">
        <f>IF($J$1="ENG","Core capital ratio","Н3")</f>
        <v>Н3</v>
      </c>
      <c r="AZ7" s="23" t="str">
        <f>IF($J$1="ENG","CAR","Н2")</f>
        <v>Н2</v>
      </c>
      <c r="BA7" s="23" t="str">
        <f>IF($J$1="ENG","Core capital ratio","Н3")</f>
        <v>Н3</v>
      </c>
    </row>
    <row r="8" spans="1:58" ht="18.600000000000001" customHeight="1" x14ac:dyDescent="0.2">
      <c r="A8" s="31"/>
      <c r="B8" s="31"/>
      <c r="C8" s="31"/>
      <c r="D8" s="31"/>
      <c r="E8" s="28"/>
      <c r="F8" s="29"/>
      <c r="G8" s="29"/>
      <c r="H8" s="29"/>
      <c r="I8" s="30"/>
      <c r="J8" s="28"/>
      <c r="K8" s="29"/>
      <c r="L8" s="29"/>
      <c r="M8" s="29"/>
      <c r="N8" s="29"/>
      <c r="O8" s="30"/>
      <c r="P8" s="22" t="str">
        <f>IF($J$1="ENG","forecast year","прогнозний рік")</f>
        <v>прогнозний рік</v>
      </c>
      <c r="Q8" s="22"/>
      <c r="R8" s="22"/>
      <c r="S8" s="22" t="str">
        <f>IF($J$1="ENG","forecast year","прогнозний рік")</f>
        <v>прогнозний рік</v>
      </c>
      <c r="T8" s="22"/>
      <c r="U8" s="22"/>
      <c r="V8" s="22" t="str">
        <f>IF($J$1="ENG","forecast year","прогнозний рік")</f>
        <v>прогнозний рік</v>
      </c>
      <c r="W8" s="22"/>
      <c r="X8" s="22"/>
      <c r="Y8" s="22" t="str">
        <f>IF($J$1="ENG","forecast year","прогнозний рік")</f>
        <v>прогнозний рік</v>
      </c>
      <c r="Z8" s="22"/>
      <c r="AA8" s="22"/>
      <c r="AB8" s="22" t="str">
        <f>IF($J$1="ENG","forecast year","прогнозний рік")</f>
        <v>прогнозний рік</v>
      </c>
      <c r="AC8" s="22"/>
      <c r="AD8" s="22"/>
      <c r="AE8" s="22" t="str">
        <f>IF($J$1="ENG","forecast year","прогнозний рік")</f>
        <v>прогнозний рік</v>
      </c>
      <c r="AF8" s="22"/>
      <c r="AG8" s="22"/>
      <c r="AH8" s="22" t="str">
        <f>IF($J$1="ENG","forecast year","прогнозний рік")</f>
        <v>прогнозний рік</v>
      </c>
      <c r="AI8" s="22"/>
      <c r="AJ8" s="22"/>
      <c r="AK8" s="22" t="str">
        <f>IF($J$1="ENG","forecast year","прогнозний рік")</f>
        <v>прогнозний рік</v>
      </c>
      <c r="AL8" s="22"/>
      <c r="AM8" s="22"/>
      <c r="AN8" s="22" t="str">
        <f>IF($J$1="ENG","forecast year","прогнозний рік")</f>
        <v>прогнозний рік</v>
      </c>
      <c r="AO8" s="22"/>
      <c r="AP8" s="22"/>
      <c r="AQ8" s="22" t="str">
        <f>IF($J$1="ENG","forecast year","прогнозний рік")</f>
        <v>прогнозний рік</v>
      </c>
      <c r="AR8" s="22"/>
      <c r="AS8" s="22"/>
      <c r="AT8" s="24"/>
      <c r="AU8" s="24"/>
      <c r="AV8" s="24"/>
      <c r="AW8" s="24"/>
      <c r="AX8" s="24"/>
      <c r="AY8" s="24"/>
      <c r="AZ8" s="24"/>
      <c r="BA8" s="24"/>
    </row>
    <row r="9" spans="1:58" x14ac:dyDescent="0.2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/>
      <c r="J9" s="9">
        <v>9</v>
      </c>
      <c r="K9" s="9">
        <v>10</v>
      </c>
      <c r="L9" s="9">
        <v>11</v>
      </c>
      <c r="M9" s="9">
        <v>12</v>
      </c>
      <c r="N9" s="9">
        <v>13</v>
      </c>
      <c r="O9" s="9"/>
      <c r="P9" s="9">
        <v>14</v>
      </c>
      <c r="Q9" s="9">
        <v>15</v>
      </c>
      <c r="R9" s="20">
        <v>16</v>
      </c>
      <c r="S9" s="20">
        <v>17</v>
      </c>
      <c r="T9" s="20">
        <v>18</v>
      </c>
      <c r="U9" s="20">
        <v>19</v>
      </c>
      <c r="V9" s="20">
        <v>20</v>
      </c>
      <c r="W9" s="20">
        <v>21</v>
      </c>
      <c r="X9" s="20">
        <v>22</v>
      </c>
      <c r="Y9" s="20">
        <v>23</v>
      </c>
      <c r="Z9" s="20">
        <v>24</v>
      </c>
      <c r="AA9" s="20">
        <v>25</v>
      </c>
      <c r="AB9" s="9"/>
      <c r="AC9" s="9"/>
      <c r="AD9" s="9"/>
      <c r="AE9" s="9">
        <v>26</v>
      </c>
      <c r="AF9" s="9">
        <v>27</v>
      </c>
      <c r="AG9" s="20">
        <v>28</v>
      </c>
      <c r="AH9" s="20">
        <v>29</v>
      </c>
      <c r="AI9" s="20">
        <v>30</v>
      </c>
      <c r="AJ9" s="20">
        <v>31</v>
      </c>
      <c r="AK9" s="20">
        <v>32</v>
      </c>
      <c r="AL9" s="20">
        <v>33</v>
      </c>
      <c r="AM9" s="20">
        <v>34</v>
      </c>
      <c r="AN9" s="20">
        <v>35</v>
      </c>
      <c r="AO9" s="20">
        <v>36</v>
      </c>
      <c r="AP9" s="20">
        <v>37</v>
      </c>
      <c r="AQ9" s="9"/>
      <c r="AR9" s="9"/>
      <c r="AS9" s="9"/>
      <c r="AT9" s="9">
        <v>38</v>
      </c>
      <c r="AU9" s="9">
        <v>39</v>
      </c>
      <c r="AV9" s="20">
        <v>40</v>
      </c>
      <c r="AW9" s="20">
        <v>41</v>
      </c>
      <c r="AX9" s="20">
        <v>42</v>
      </c>
      <c r="AY9" s="20">
        <v>43</v>
      </c>
      <c r="AZ9" s="20">
        <v>44</v>
      </c>
      <c r="BA9" s="20">
        <v>45</v>
      </c>
    </row>
    <row r="10" spans="1:58" x14ac:dyDescent="0.2">
      <c r="A10" s="10"/>
      <c r="B10" s="10">
        <v>298</v>
      </c>
      <c r="C10" s="11" t="str">
        <f>IF($J$1="ENG","Procredit","Прокредит")</f>
        <v>Прокредит</v>
      </c>
      <c r="D10" s="10" t="str">
        <f t="shared" ref="D10" si="0">IF($J$1="ENG","Foreign banks","Банки іноземних банківських груп")</f>
        <v>Банки іноземних банківських груп</v>
      </c>
      <c r="E10" s="12">
        <v>3240.8150000000001</v>
      </c>
      <c r="F10" s="12">
        <v>3727.9029999999998</v>
      </c>
      <c r="G10" s="13">
        <v>0.17319999999999999</v>
      </c>
      <c r="H10" s="13">
        <v>0.15049999999999999</v>
      </c>
      <c r="I10" s="12">
        <v>21533.654485049836</v>
      </c>
      <c r="J10" s="9" t="s">
        <v>0</v>
      </c>
      <c r="K10" s="12">
        <v>3240.8150000000001</v>
      </c>
      <c r="L10" s="12">
        <v>3716.692</v>
      </c>
      <c r="M10" s="13">
        <v>0.17269999999999999</v>
      </c>
      <c r="N10" s="13">
        <v>0.15060000000000001</v>
      </c>
      <c r="O10" s="12">
        <v>21519.355909694554</v>
      </c>
      <c r="P10" s="12">
        <v>3719.61</v>
      </c>
      <c r="Q10" s="12">
        <v>4404.2259999999997</v>
      </c>
      <c r="R10" s="12">
        <v>4863.7979999999998</v>
      </c>
      <c r="S10" s="12">
        <v>3719.61</v>
      </c>
      <c r="T10" s="12">
        <v>4404.2259999999997</v>
      </c>
      <c r="U10" s="12">
        <v>4863.7979999999998</v>
      </c>
      <c r="V10" s="13">
        <v>0.16539999999999999</v>
      </c>
      <c r="W10" s="13">
        <v>0.185</v>
      </c>
      <c r="X10" s="13">
        <v>0.20480000000000001</v>
      </c>
      <c r="Y10" s="13">
        <v>0.16539999999999999</v>
      </c>
      <c r="Z10" s="13">
        <v>0.185</v>
      </c>
      <c r="AA10" s="13">
        <v>0.20480000000000001</v>
      </c>
      <c r="AB10" s="12">
        <v>22488.57315598549</v>
      </c>
      <c r="AC10" s="12">
        <v>23806.627027027025</v>
      </c>
      <c r="AD10" s="12">
        <v>23749.013671874996</v>
      </c>
      <c r="AE10" s="12">
        <v>2995.5509999999999</v>
      </c>
      <c r="AF10" s="12">
        <v>2533.5070000000001</v>
      </c>
      <c r="AG10" s="12">
        <v>2733.4380000000001</v>
      </c>
      <c r="AH10" s="12">
        <v>2995.5509999999999</v>
      </c>
      <c r="AI10" s="12">
        <v>2533.5070000000001</v>
      </c>
      <c r="AJ10" s="12">
        <v>2733.4380000000001</v>
      </c>
      <c r="AK10" s="14">
        <v>0.12590000000000001</v>
      </c>
      <c r="AL10" s="14">
        <v>0.1028</v>
      </c>
      <c r="AM10" s="14">
        <v>0.1084</v>
      </c>
      <c r="AN10" s="14">
        <v>0.12590000000000001</v>
      </c>
      <c r="AO10" s="14">
        <v>0.1028</v>
      </c>
      <c r="AP10" s="14">
        <v>0.1084</v>
      </c>
      <c r="AQ10" s="12">
        <v>23793.097696584588</v>
      </c>
      <c r="AR10" s="12">
        <v>24645.009727626461</v>
      </c>
      <c r="AS10" s="12">
        <v>25216.217712177124</v>
      </c>
      <c r="AT10" s="14">
        <v>0.1</v>
      </c>
      <c r="AU10" s="14">
        <v>7.0000000000000007E-2</v>
      </c>
      <c r="AV10" s="14">
        <v>0.1</v>
      </c>
      <c r="AW10" s="14">
        <v>7.0000000000000007E-2</v>
      </c>
      <c r="AX10" s="13">
        <v>0.1</v>
      </c>
      <c r="AY10" s="13">
        <v>7.0000000000000007E-2</v>
      </c>
      <c r="AZ10" s="14">
        <v>0.15590000000000001</v>
      </c>
      <c r="BA10" s="14">
        <v>0.13320000000000001</v>
      </c>
      <c r="BB10" s="15"/>
      <c r="BC10" s="15"/>
      <c r="BD10" s="16"/>
      <c r="BE10" s="15"/>
      <c r="BF10" s="15"/>
    </row>
    <row r="11" spans="1:58" x14ac:dyDescent="0.2">
      <c r="E11" s="17"/>
      <c r="F11" s="18"/>
      <c r="G11" s="18"/>
    </row>
    <row r="12" spans="1:58" x14ac:dyDescent="0.2">
      <c r="A12" s="1" t="str">
        <f>IF($J$1="ENG","Note:","Примітки:")</f>
        <v>Примітки:</v>
      </c>
      <c r="D12" s="18"/>
      <c r="E12" s="17"/>
      <c r="F12" s="18"/>
      <c r="G12" s="18"/>
      <c r="H12" s="18"/>
    </row>
    <row r="13" spans="1:58" x14ac:dyDescent="0.2">
      <c r="A13" s="1" t="str">
        <f>IF($J$1="ENG","Foreign banks do not include banks with state Russian capital.","Банки іноземних банківських груп не виключають банки із державним російським капіталом.")</f>
        <v>Банки іноземних банківських груп не виключають банки із державним російським капіталом.</v>
      </c>
      <c r="D13" s="18"/>
      <c r="E13" s="17"/>
      <c r="F13" s="18"/>
      <c r="G13" s="18"/>
      <c r="H13" s="18"/>
    </row>
    <row r="14" spans="1:58" x14ac:dyDescent="0.2">
      <c r="A14" s="1" t="str">
        <f>IF($J$1="ENG","","ОК - основний капітал, РК - регулятивний капітал.")</f>
        <v>ОК - основний капітал, РК - регулятивний капітал.</v>
      </c>
      <c r="D14" s="18"/>
      <c r="E14" s="17"/>
      <c r="F14" s="18"/>
      <c r="G14" s="18"/>
      <c r="H14" s="18"/>
    </row>
    <row r="15" spans="1:58" x14ac:dyDescent="0.2">
      <c r="A15" s="1" t="str">
        <f>IF($J$1="ENG","*Without taking into account the impact of market and credit risk of government securities","*В тому числі без урахування впливу ринкового та кредитного ризику за державними цінними паперами")</f>
        <v>*В тому числі без урахування впливу ринкового та кредитного ризику за державними цінними паперами</v>
      </c>
      <c r="D15" s="18"/>
      <c r="E15" s="17"/>
      <c r="F15" s="18"/>
      <c r="G15" s="18"/>
      <c r="H15" s="18"/>
    </row>
    <row r="16" spans="1:58" x14ac:dyDescent="0.2">
      <c r="D16" s="18"/>
      <c r="E16" s="17"/>
      <c r="F16" s="18"/>
      <c r="G16" s="18"/>
      <c r="H16" s="18"/>
    </row>
    <row r="17" spans="1:8" x14ac:dyDescent="0.2">
      <c r="A17" s="19"/>
      <c r="D17" s="18"/>
      <c r="E17" s="17"/>
      <c r="F17" s="18"/>
      <c r="G17" s="18"/>
      <c r="H17" s="18"/>
    </row>
    <row r="18" spans="1:8" x14ac:dyDescent="0.2">
      <c r="A18" s="19"/>
      <c r="D18" s="18"/>
      <c r="E18" s="17"/>
      <c r="F18" s="18"/>
      <c r="G18" s="18"/>
      <c r="H18" s="18"/>
    </row>
    <row r="19" spans="1:8" x14ac:dyDescent="0.2">
      <c r="D19" s="18"/>
      <c r="E19" s="17"/>
      <c r="F19" s="18"/>
      <c r="G19" s="18"/>
      <c r="H19" s="18"/>
    </row>
    <row r="20" spans="1:8" x14ac:dyDescent="0.2">
      <c r="E20" s="17"/>
      <c r="F20" s="18"/>
      <c r="G20" s="18"/>
    </row>
    <row r="21" spans="1:8" x14ac:dyDescent="0.2">
      <c r="E21" s="17"/>
      <c r="F21" s="18"/>
      <c r="G21" s="18"/>
    </row>
    <row r="22" spans="1:8" x14ac:dyDescent="0.2">
      <c r="E22" s="17"/>
      <c r="F22" s="18"/>
      <c r="G22" s="18"/>
    </row>
    <row r="23" spans="1:8" x14ac:dyDescent="0.2">
      <c r="E23" s="17"/>
      <c r="F23" s="18"/>
      <c r="G23" s="18"/>
    </row>
    <row r="24" spans="1:8" x14ac:dyDescent="0.2">
      <c r="E24" s="17"/>
      <c r="F24" s="18"/>
      <c r="G24" s="18"/>
    </row>
    <row r="25" spans="1:8" x14ac:dyDescent="0.2">
      <c r="E25" s="17"/>
      <c r="F25" s="18"/>
      <c r="G25" s="18"/>
    </row>
    <row r="26" spans="1:8" x14ac:dyDescent="0.2">
      <c r="E26" s="17"/>
      <c r="F26" s="18"/>
      <c r="G26" s="18"/>
    </row>
    <row r="27" spans="1:8" x14ac:dyDescent="0.2">
      <c r="E27" s="17"/>
      <c r="F27" s="18"/>
      <c r="G27" s="18"/>
    </row>
    <row r="28" spans="1:8" x14ac:dyDescent="0.2">
      <c r="E28" s="18"/>
      <c r="F28" s="18"/>
      <c r="G28" s="18"/>
    </row>
    <row r="29" spans="1:8" x14ac:dyDescent="0.2">
      <c r="E29" s="18"/>
      <c r="F29" s="18"/>
      <c r="G29" s="18"/>
    </row>
    <row r="30" spans="1:8" x14ac:dyDescent="0.2">
      <c r="E30" s="18"/>
      <c r="F30" s="18"/>
      <c r="G30" s="18"/>
    </row>
    <row r="31" spans="1:8" x14ac:dyDescent="0.2">
      <c r="E31" s="18"/>
      <c r="F31" s="18"/>
      <c r="G31" s="18"/>
    </row>
  </sheetData>
  <mergeCells count="44">
    <mergeCell ref="AX7:AX8"/>
    <mergeCell ref="AY7:AY8"/>
    <mergeCell ref="AZ7:AZ8"/>
    <mergeCell ref="BA7:BA8"/>
    <mergeCell ref="AE8:AG8"/>
    <mergeCell ref="AH8:AJ8"/>
    <mergeCell ref="AK8:AM8"/>
    <mergeCell ref="AN8:AP8"/>
    <mergeCell ref="AQ8:AS8"/>
    <mergeCell ref="AT7:AT8"/>
    <mergeCell ref="AU7:AU8"/>
    <mergeCell ref="AV7:AV8"/>
    <mergeCell ref="AZ4:BA6"/>
    <mergeCell ref="P6:R6"/>
    <mergeCell ref="S6:U6"/>
    <mergeCell ref="V6:X6"/>
    <mergeCell ref="Y6:AA6"/>
    <mergeCell ref="AQ6:AS6"/>
    <mergeCell ref="P4:AD5"/>
    <mergeCell ref="AE4:AS5"/>
    <mergeCell ref="AT4:AU5"/>
    <mergeCell ref="AV4:AY5"/>
    <mergeCell ref="AB6:AD6"/>
    <mergeCell ref="AE6:AG6"/>
    <mergeCell ref="AH6:AJ6"/>
    <mergeCell ref="AK6:AM6"/>
    <mergeCell ref="AN6:AP6"/>
    <mergeCell ref="AX6:AY6"/>
    <mergeCell ref="J4:O5"/>
    <mergeCell ref="A4:A8"/>
    <mergeCell ref="B4:B8"/>
    <mergeCell ref="C4:C8"/>
    <mergeCell ref="D4:D8"/>
    <mergeCell ref="E4:I5"/>
    <mergeCell ref="E7:I8"/>
    <mergeCell ref="J7:O8"/>
    <mergeCell ref="AT6:AU6"/>
    <mergeCell ref="AV6:AW6"/>
    <mergeCell ref="AW7:AW8"/>
    <mergeCell ref="P8:R8"/>
    <mergeCell ref="S8:U8"/>
    <mergeCell ref="V8:X8"/>
    <mergeCell ref="Y8:AA8"/>
    <mergeCell ref="AB8:AD8"/>
  </mergeCells>
  <dataValidations count="1">
    <dataValidation type="list" allowBlank="1" showInputMessage="1" showErrorMessage="1" sqref="J1">
      <formula1>$L$1:$M$1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9563B2F27ABA4ABF2874F50252F638" ma:contentTypeVersion="17" ma:contentTypeDescription="Create a new document." ma:contentTypeScope="" ma:versionID="6d54ae5297fe9baea7edc7c878a469f5">
  <xsd:schema xmlns:xsd="http://www.w3.org/2001/XMLSchema" xmlns:xs="http://www.w3.org/2001/XMLSchema" xmlns:p="http://schemas.microsoft.com/office/2006/metadata/properties" xmlns:ns1="http://schemas.microsoft.com/sharepoint/v3" xmlns:ns2="5dbd6fce-ea55-4243-b3e4-59d2af2a672e" xmlns:ns3="4d8c9c85-fd5d-4972-bddf-4daff2cbe5e5" targetNamespace="http://schemas.microsoft.com/office/2006/metadata/properties" ma:root="true" ma:fieldsID="21509c6186b3191c62abf400d7e6e8d7" ns1:_="" ns2:_="" ns3:_="">
    <xsd:import namespace="http://schemas.microsoft.com/sharepoint/v3"/>
    <xsd:import namespace="5dbd6fce-ea55-4243-b3e4-59d2af2a672e"/>
    <xsd:import namespace="4d8c9c85-fd5d-4972-bddf-4daff2cbe5e5"/>
    <xsd:element name="properties">
      <xsd:complexType>
        <xsd:sequence>
          <xsd:element name="documentManagement">
            <xsd:complexType>
              <xsd:all>
                <xsd:element ref="ns1:Comment" minOccurs="0"/>
                <xsd:element ref="ns2:Document_x0020_Type"/>
                <xsd:element ref="ns2:Document_x0020_Status"/>
                <xsd:element ref="ns2:ExtraData" minOccurs="0"/>
                <xsd:element ref="ns2:CwnOrder"/>
                <xsd:element ref="ns2:CwnOrder_ID" minOccurs="0"/>
                <xsd:element ref="ns2:CwnOrder_x003a__x0020_Amount" minOccurs="0"/>
                <xsd:element ref="ns2:CwnOrder_x003a__x0020_BranchName" minOccurs="0"/>
                <xsd:element ref="ns2:CwnOrder_x003a__x0020_CorrespondingContractNumber" minOccurs="0"/>
                <xsd:element ref="ns2:CwnOrder_x003a__x0020_Currency" minOccurs="0"/>
                <xsd:element ref="ns2:CwnOrder_x003a__x0020_RelatedContractNumber" minOccurs="0"/>
                <xsd:element ref="ns3:_dlc_DocId" minOccurs="0"/>
                <xsd:element ref="ns3:_dlc_DocIdUrl" minOccurs="0"/>
                <xsd:element ref="ns3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" ma:index="8" nillable="true" ma:displayName="Comment" ma:internalName="Comment">
      <xsd:simpleType>
        <xsd:restriction base="dms:Note">
          <xsd:maxLength value="255"/>
        </xsd:restriction>
      </xsd:simpleType>
    </xsd:element>
    <xsd:element name="PublishingStartDate" ma:index="22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23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bd6fce-ea55-4243-b3e4-59d2af2a672e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9" ma:displayName="Document Type" ma:indexed="true" ma:list="{894d91cc-6a22-4669-911f-c2fc09dabfdb}" ma:internalName="Document_x0020_Type" ma:showField="Name_x0020_Local">
      <xsd:simpleType>
        <xsd:restriction base="dms:Lookup"/>
      </xsd:simpleType>
    </xsd:element>
    <xsd:element name="Document_x0020_Status" ma:index="10" ma:displayName="Document Status" ma:indexed="true" ma:list="{c001464c-3912-45a3-a3ca-0ace701b7fdc}" ma:internalName="Document_x0020_Status" ma:showField="Name_x0020_Local">
      <xsd:simpleType>
        <xsd:restriction base="dms:Lookup"/>
      </xsd:simpleType>
    </xsd:element>
    <xsd:element name="ExtraData" ma:index="11" nillable="true" ma:displayName="ExtraData" ma:internalName="ExtraData">
      <xsd:simpleType>
        <xsd:restriction base="dms:Text"/>
      </xsd:simpleType>
    </xsd:element>
    <xsd:element name="CwnOrder" ma:index="12" ma:displayName="CwnOrder" ma:internalName="CwnOrder">
      <xsd:complexType>
        <xsd:simpleContent>
          <xsd:extension base="dms:BusinessDataPrimaryField">
            <xsd:attribute name="BdcField" type="xsd:string" fixed="OrderId"/>
            <xsd:attribute name="RelatedFieldWssStaticName" type="xsd:string" fixed="CwnOrder_ID"/>
            <xsd:attribute name="SecondaryFieldBdcNames" type="xsd:string" fixed="7%2011%2028%209%2022%20Amount%20BranchName%20CorrespondingContractNumber%20Currency%20RelatedContractNumber%2013"/>
            <xsd:attribute name="SecondaryFieldsWssStaticNames" type="xsd:string" fixed="29%2033%2050%2031%2044%20CwnOrder%5Fx003a%5F%5Fx0020%5FAmount%20CwnOrder%5Fx003a%5F%5Fx0020%5FBranchName%20CwnOrder%5Fx003a%5F%5Fx0020%5FCorrespondingContractNumber%20CwnOrder%5Fx003a%5F%5Fx0020%5FCurrency%20CwnOrder%5Fx003a%5F%5Fx0020%5FRelatedContractNumber%2015"/>
            <xsd:attribute name="SystemInstance" type="xsd:string" fixed="CustomWareNet"/>
            <xsd:attribute name="EntityNamespace" type="xsd:string" fixed="Dms.BusinessData"/>
            <xsd:attribute name="EntityName" type="xsd:string" fixed="CwnOrder"/>
            <xsd:attribute name="RelatedFieldBDCField" type="xsd:string" fixed=""/>
            <xsd:attribute name="Resolved" type="xsd:string" fixed="true"/>
          </xsd:extension>
        </xsd:simpleContent>
      </xsd:complexType>
    </xsd:element>
    <xsd:element name="CwnOrder_ID" ma:index="13" nillable="true" ma:displayName="CwnOrder_ID" ma:hidden="true" ma:internalName="CwnOrder_ID">
      <xsd:complexType>
        <xsd:simpleContent>
          <xsd:extension base="dms:BusinessDataSecondaryField">
            <xsd:attribute name="BdcField" type="xsd:string" fixed="CwnOrder_ID"/>
          </xsd:extension>
        </xsd:simpleContent>
      </xsd:complexType>
    </xsd:element>
    <xsd:element name="CwnOrder_x003a__x0020_Amount" ma:index="14" nillable="true" ma:displayName="CwnOrder: Amount" ma:internalName="CwnOrder_x003a__x0020_Amount">
      <xsd:complexType>
        <xsd:simpleContent>
          <xsd:extension base="dms:BusinessDataSecondaryField">
            <xsd:attribute name="BdcField" type="xsd:string" fixed="Amount"/>
          </xsd:extension>
        </xsd:simpleContent>
      </xsd:complexType>
    </xsd:element>
    <xsd:element name="CwnOrder_x003a__x0020_BranchName" ma:index="15" nillable="true" ma:displayName="CwnOrder: BranchName" ma:internalName="CwnOrder_x003a__x0020_BranchName">
      <xsd:complexType>
        <xsd:simpleContent>
          <xsd:extension base="dms:BusinessDataSecondaryField">
            <xsd:attribute name="BdcField" type="xsd:string" fixed="BranchName"/>
          </xsd:extension>
        </xsd:simpleContent>
      </xsd:complexType>
    </xsd:element>
    <xsd:element name="CwnOrder_x003a__x0020_CorrespondingContractNumber" ma:index="16" nillable="true" ma:displayName="CwnOrder: CorrespondingContractNumber" ma:internalName="CwnOrder_x003a__x0020_CorrespondingContractNumber">
      <xsd:complexType>
        <xsd:simpleContent>
          <xsd:extension base="dms:BusinessDataSecondaryField">
            <xsd:attribute name="BdcField" type="xsd:string" fixed="CorrespondingContractNumber"/>
          </xsd:extension>
        </xsd:simpleContent>
      </xsd:complexType>
    </xsd:element>
    <xsd:element name="CwnOrder_x003a__x0020_Currency" ma:index="17" nillable="true" ma:displayName="CwnOrder: Currency" ma:internalName="CwnOrder_x003a__x0020_Currency">
      <xsd:complexType>
        <xsd:simpleContent>
          <xsd:extension base="dms:BusinessDataSecondaryField">
            <xsd:attribute name="BdcField" type="xsd:string" fixed="Currency"/>
          </xsd:extension>
        </xsd:simpleContent>
      </xsd:complexType>
    </xsd:element>
    <xsd:element name="CwnOrder_x003a__x0020_RelatedContractNumber" ma:index="18" nillable="true" ma:displayName="CwnOrder: RelatedContractNumber" ma:internalName="CwnOrder_x003a__x0020_RelatedContractNumber">
      <xsd:complexType>
        <xsd:simpleContent>
          <xsd:extension base="dms:BusinessDataSecondaryField">
            <xsd:attribute name="BdcField" type="xsd:string" fixed="RelatedContractNumber"/>
          </xsd:extension>
        </xsd:simple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c9c85-fd5d-4972-bddf-4daff2cbe5e5" elementFormDefault="qualified">
    <xsd:import namespace="http://schemas.microsoft.com/office/2006/documentManagement/types"/>
    <xsd:import namespace="http://schemas.microsoft.com/office/infopath/2007/PartnerControls"/>
    <xsd:element name="_dlc_DocId" ma:index="19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wnOrder xmlns="5dbd6fce-ea55-4243-b3e4-59d2af2a672e" Resolved="true">408131430</CwnOrder>
    <CwnOrder_x003a__x0020_CorrespondingContractNumber xmlns="5dbd6fce-ea55-4243-b3e4-59d2af2a672e" xsi:nil="true"/>
    <CwnOrder_ID xmlns="5dbd6fce-ea55-4243-b3e4-59d2af2a672e">__bg4200430003008300130033001300430033000300</CwnOrder_ID>
    <ExtraData xmlns="5dbd6fce-ea55-4243-b3e4-59d2af2a672e" xsi:nil="true"/>
    <CwnOrder_x003a__x0020_BranchName xmlns="5dbd6fce-ea55-4243-b3e4-59d2af2a672e" xsi:nil="true"/>
    <CwnOrder_x003a__x0020_Currency xmlns="5dbd6fce-ea55-4243-b3e4-59d2af2a672e" xsi:nil="true"/>
    <_dlc_DocIdUrl xmlns="4d8c9c85-fd5d-4972-bddf-4daff2cbe5e5">
      <Url xsi:nil="true"/>
      <Description xsi:nil="true"/>
    </_dlc_DocIdUrl>
    <_dlc_DocId xmlns="4d8c9c85-fd5d-4972-bddf-4daff2cbe5e5" xsi:nil="true"/>
    <PublishingExpirationDate xmlns="http://schemas.microsoft.com/sharepoint/v3" xsi:nil="true"/>
    <CwnOrder_x003a__x0020_Amount xmlns="5dbd6fce-ea55-4243-b3e4-59d2af2a672e" xsi:nil="true"/>
    <CwnOrder_x003a__x0020_RelatedContractNumber xmlns="5dbd6fce-ea55-4243-b3e4-59d2af2a672e" xsi:nil="true"/>
    <PublishingStartDate xmlns="http://schemas.microsoft.com/sharepoint/v3" xsi:nil="true"/>
    <Document_x0020_Type xmlns="5dbd6fce-ea55-4243-b3e4-59d2af2a672e">11</Document_x0020_Type>
    <Document_x0020_Status xmlns="5dbd6fce-ea55-4243-b3e4-59d2af2a672e">1</Document_x0020_Status>
    <Comment xmlns="http://schemas.microsoft.com/sharepoint/v3">from mail</Comment>
  </documentManagement>
</p:properties>
</file>

<file path=customXml/itemProps1.xml><?xml version="1.0" encoding="utf-8"?>
<ds:datastoreItem xmlns:ds="http://schemas.openxmlformats.org/officeDocument/2006/customXml" ds:itemID="{858B694E-2BC9-4370-BAAB-512BB58255D0}"/>
</file>

<file path=customXml/itemProps2.xml><?xml version="1.0" encoding="utf-8"?>
<ds:datastoreItem xmlns:ds="http://schemas.openxmlformats.org/officeDocument/2006/customXml" ds:itemID="{51C9331F-7026-480B-984F-C8505DF09FF4}"/>
</file>

<file path=customXml/itemProps3.xml><?xml version="1.0" encoding="utf-8"?>
<ds:datastoreItem xmlns:ds="http://schemas.openxmlformats.org/officeDocument/2006/customXml" ds:itemID="{5181F9D3-397D-4DC1-A035-B8C9938180D8}"/>
</file>

<file path=customXml/itemProps4.xml><?xml version="1.0" encoding="utf-8"?>
<ds:datastoreItem xmlns:ds="http://schemas.openxmlformats.org/officeDocument/2006/customXml" ds:itemID="{95A8E81A-F35B-46FD-95CA-90F8BAF8BA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table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Філатов Владислав Юрійович</dc:creator>
  <cp:lastModifiedBy>Шевчук Тетяна</cp:lastModifiedBy>
  <dcterms:created xsi:type="dcterms:W3CDTF">2021-12-20T16:06:58Z</dcterms:created>
  <dcterms:modified xsi:type="dcterms:W3CDTF">2021-12-24T10:39:42Z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0x010100809563B2F27ABA4ABF2874F50252F638</vt:lpwstr>
  </property>
</Properties>
</file>